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s Knowledges Reports\2 Wissen\07 Einheiten umrechnen\"/>
    </mc:Choice>
  </mc:AlternateContent>
  <xr:revisionPtr revIDLastSave="0" documentId="13_ncr:1_{87846680-24F6-49C2-BE15-6EAB477984C8}" xr6:coauthVersionLast="47" xr6:coauthVersionMax="47" xr10:uidLastSave="{00000000-0000-0000-0000-000000000000}"/>
  <workbookProtection workbookAlgorithmName="SHA-512" workbookHashValue="mlMlnIuIg3qUhhoRfAY38ufcjj3DS5mgllj0NqcrEwfiD4X0grL/9z5ugnOwNl3NIxzvug8bb2A+hq27iIZ49Q==" workbookSaltValue="Q5x+DVKTSd17OpXRR8K/vg==" workbookSpinCount="100000" lockStructure="1"/>
  <bookViews>
    <workbookView xWindow="-103" yWindow="-103" windowWidth="33120" windowHeight="18000" xr2:uid="{31735963-0541-425E-96F1-BB14699ADE6E}"/>
  </bookViews>
  <sheets>
    <sheet name="Einheiten umrechnen" sheetId="1" r:id="rId1"/>
  </sheets>
  <definedNames>
    <definedName name="_xlnm.Print_Area" localSheetId="0">'Einheiten umrechnen'!$A$1:$Q$60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J43" i="1"/>
  <c r="F47" i="1"/>
  <c r="J46" i="1"/>
  <c r="J40" i="1"/>
  <c r="F41" i="1"/>
  <c r="F38" i="1"/>
  <c r="J37" i="1"/>
  <c r="F35" i="1"/>
  <c r="J34" i="1"/>
  <c r="F32" i="1"/>
  <c r="J31" i="1"/>
  <c r="F29" i="1"/>
  <c r="J28" i="1"/>
  <c r="F26" i="1"/>
  <c r="J25" i="1"/>
  <c r="F17" i="1"/>
  <c r="J16" i="1"/>
  <c r="F14" i="1"/>
  <c r="J13" i="1"/>
  <c r="F11" i="1"/>
  <c r="J10" i="1"/>
  <c r="F5" i="1"/>
  <c r="J4" i="1"/>
  <c r="F50" i="1"/>
  <c r="F49" i="1"/>
  <c r="J50" i="1" l="1"/>
  <c r="F8" i="1" l="1"/>
  <c r="J7" i="1"/>
  <c r="J19" i="1"/>
  <c r="J49" i="1"/>
  <c r="F23" i="1"/>
  <c r="J22" i="1"/>
  <c r="F20" i="1"/>
</calcChain>
</file>

<file path=xl/sharedStrings.xml><?xml version="1.0" encoding="utf-8"?>
<sst xmlns="http://schemas.openxmlformats.org/spreadsheetml/2006/main" count="142" uniqueCount="58">
  <si>
    <t>°C</t>
  </si>
  <si>
    <t>°F</t>
  </si>
  <si>
    <t>Temperatur</t>
  </si>
  <si>
    <t>K</t>
  </si>
  <si>
    <t>Einheit</t>
  </si>
  <si>
    <t>Beispiel</t>
  </si>
  <si>
    <t>Druck</t>
  </si>
  <si>
    <t>bar</t>
  </si>
  <si>
    <t>Volumen</t>
  </si>
  <si>
    <t>Masse</t>
  </si>
  <si>
    <t>kg</t>
  </si>
  <si>
    <t>Mass</t>
  </si>
  <si>
    <t>Energie</t>
  </si>
  <si>
    <t>Btu</t>
  </si>
  <si>
    <t>Geschwindigkeit</t>
  </si>
  <si>
    <t>Wärmeleitfähigkeit</t>
  </si>
  <si>
    <t>m</t>
  </si>
  <si>
    <t>ft</t>
  </si>
  <si>
    <t>psi</t>
  </si>
  <si>
    <t>Fläche</t>
  </si>
  <si>
    <r>
      <t>m</t>
    </r>
    <r>
      <rPr>
        <vertAlign val="superscript"/>
        <sz val="8"/>
        <color theme="1"/>
        <rFont val="Arial"/>
        <family val="2"/>
      </rPr>
      <t>2</t>
    </r>
  </si>
  <si>
    <r>
      <t>m</t>
    </r>
    <r>
      <rPr>
        <vertAlign val="superscript"/>
        <sz val="8"/>
        <color theme="1"/>
        <rFont val="Arial"/>
        <family val="2"/>
      </rPr>
      <t>3</t>
    </r>
  </si>
  <si>
    <t>Leistung</t>
  </si>
  <si>
    <t>W</t>
  </si>
  <si>
    <t>Dichte</t>
  </si>
  <si>
    <t>Wärmekapazität</t>
  </si>
  <si>
    <t>Enthalpie</t>
  </si>
  <si>
    <t>lb</t>
  </si>
  <si>
    <r>
      <t>ft</t>
    </r>
    <r>
      <rPr>
        <vertAlign val="superscript"/>
        <sz val="8"/>
        <color theme="1"/>
        <rFont val="Arial"/>
        <family val="2"/>
      </rPr>
      <t>2</t>
    </r>
  </si>
  <si>
    <r>
      <t>ft</t>
    </r>
    <r>
      <rPr>
        <vertAlign val="superscript"/>
        <sz val="8"/>
        <color theme="1"/>
        <rFont val="Arial"/>
        <family val="2"/>
      </rPr>
      <t>3</t>
    </r>
  </si>
  <si>
    <t>Btu / lb °F</t>
  </si>
  <si>
    <t>Btu / s ft °F</t>
  </si>
  <si>
    <t>lb / ft s</t>
  </si>
  <si>
    <t>ft / s</t>
  </si>
  <si>
    <t>Btu / h</t>
  </si>
  <si>
    <t>Btu / lb</t>
  </si>
  <si>
    <r>
      <t>lb / ft</t>
    </r>
    <r>
      <rPr>
        <vertAlign val="superscript"/>
        <sz val="8"/>
        <color theme="1"/>
        <rFont val="Arial"/>
        <family val="2"/>
      </rPr>
      <t>3</t>
    </r>
  </si>
  <si>
    <t>m / s</t>
  </si>
  <si>
    <t>J</t>
  </si>
  <si>
    <t>J / kg</t>
  </si>
  <si>
    <r>
      <t>kg / m</t>
    </r>
    <r>
      <rPr>
        <vertAlign val="superscript"/>
        <sz val="8"/>
        <color theme="1"/>
        <rFont val="Arial"/>
        <family val="2"/>
      </rPr>
      <t>3</t>
    </r>
  </si>
  <si>
    <t>J / kg K</t>
  </si>
  <si>
    <t>W / m K</t>
  </si>
  <si>
    <t>Pa s</t>
  </si>
  <si>
    <t>Reynolds</t>
  </si>
  <si>
    <t>Pradtl</t>
  </si>
  <si>
    <t>---</t>
  </si>
  <si>
    <t>Temp. Differenz</t>
  </si>
  <si>
    <t>www.zcs.ch</t>
  </si>
  <si>
    <t>Aus 6 Werten erhältst du die in der Thermodynamik wichtigen Grössen Reynolds und Prandtl.</t>
  </si>
  <si>
    <t>Dyn. Viskosität</t>
  </si>
  <si>
    <t>Metrisch (SI)</t>
  </si>
  <si>
    <t>SI-Einheiten umrechnen in imperiale Einheiten: Gebe einen Wert in eines der gelben Felder auf der linken Seite ein. Du erhältst einen Wert in den grünen Feldern auf der rechten Seite.</t>
  </si>
  <si>
    <t>Imperiale Einheiten umrechnen in SI-Einheiten: Gebe einen Wert in eines der gelben Felder auf der rechten Seite ein. Du erhältst einen Wert in den grünen Feldern auf der linken Seite.</t>
  </si>
  <si>
    <t>Gleichung</t>
  </si>
  <si>
    <t>Imperial (IP)</t>
  </si>
  <si>
    <t>info@zcs.ch</t>
  </si>
  <si>
    <t>+41 79 222 66 42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</si>
</sst>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164" fontId="1" fillId="3" borderId="0" xfId="0" applyNumberFormat="1" applyFont="1" applyFill="1" applyAlignment="1" applyProtection="1">
      <alignment horizontal="right" vertical="center"/>
      <protection hidden="1"/>
    </xf>
    <xf numFmtId="165" fontId="1" fillId="3" borderId="0" xfId="0" applyNumberFormat="1" applyFont="1" applyFill="1" applyAlignment="1" applyProtection="1">
      <alignment horizontal="right"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horizontal="right" vertical="center"/>
      <protection hidden="1"/>
    </xf>
    <xf numFmtId="164" fontId="1" fillId="3" borderId="4" xfId="0" applyNumberFormat="1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 applyProtection="1">
      <alignment vertical="center"/>
      <protection hidden="1"/>
    </xf>
    <xf numFmtId="0" fontId="2" fillId="3" borderId="7" xfId="0" applyFont="1" applyFill="1" applyBorder="1" applyAlignment="1" applyProtection="1">
      <alignment vertical="center"/>
      <protection hidden="1"/>
    </xf>
    <xf numFmtId="166" fontId="1" fillId="3" borderId="0" xfId="0" applyNumberFormat="1" applyFont="1" applyFill="1" applyAlignment="1" applyProtection="1">
      <alignment horizontal="right" vertical="center"/>
      <protection hidden="1"/>
    </xf>
    <xf numFmtId="166" fontId="1" fillId="2" borderId="0" xfId="0" applyNumberFormat="1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49" fontId="1" fillId="3" borderId="0" xfId="0" applyNumberFormat="1" applyFont="1" applyFill="1" applyAlignment="1" applyProtection="1">
      <alignment horizontal="right" vertical="center"/>
      <protection hidden="1"/>
    </xf>
    <xf numFmtId="166" fontId="1" fillId="4" borderId="0" xfId="0" applyNumberFormat="1" applyFont="1" applyFill="1" applyAlignment="1" applyProtection="1">
      <alignment horizontal="right" vertical="center"/>
      <protection hidden="1"/>
    </xf>
    <xf numFmtId="166" fontId="4" fillId="4" borderId="0" xfId="0" applyNumberFormat="1" applyFont="1" applyFill="1" applyAlignment="1" applyProtection="1">
      <alignment horizontal="right" vertical="center"/>
      <protection hidden="1"/>
    </xf>
    <xf numFmtId="166" fontId="1" fillId="5" borderId="0" xfId="0" applyNumberFormat="1" applyFont="1" applyFill="1" applyAlignment="1" applyProtection="1">
      <alignment horizontal="right" vertical="center"/>
      <protection hidden="1"/>
    </xf>
    <xf numFmtId="0" fontId="4" fillId="3" borderId="8" xfId="1" applyFont="1" applyFill="1" applyBorder="1" applyAlignment="1" applyProtection="1">
      <alignment vertical="center"/>
      <protection hidden="1"/>
    </xf>
    <xf numFmtId="165" fontId="1" fillId="3" borderId="4" xfId="0" applyNumberFormat="1" applyFont="1" applyFill="1" applyBorder="1" applyAlignment="1" applyProtection="1">
      <alignment horizontal="right" vertical="center"/>
      <protection hidden="1"/>
    </xf>
    <xf numFmtId="49" fontId="1" fillId="3" borderId="0" xfId="0" applyNumberFormat="1" applyFont="1" applyFill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84331</xdr:colOff>
      <xdr:row>18</xdr:row>
      <xdr:rowOff>49000</xdr:rowOff>
    </xdr:from>
    <xdr:ext cx="97725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3399C31A-56B3-7A4F-4883-18C581CA228F}"/>
                </a:ext>
              </a:extLst>
            </xdr:cNvPr>
            <xdr:cNvSpPr txBox="1"/>
          </xdr:nvSpPr>
          <xdr:spPr>
            <a:xfrm>
              <a:off x="5668702" y="2106400"/>
              <a:ext cx="97725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=32+1.8  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3399C31A-56B3-7A4F-4883-18C581CA228F}"/>
                </a:ext>
              </a:extLst>
            </xdr:cNvPr>
            <xdr:cNvSpPr txBox="1"/>
          </xdr:nvSpPr>
          <xdr:spPr>
            <a:xfrm>
              <a:off x="5668702" y="2106400"/>
              <a:ext cx="97725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°𝐹=32+1.8  °𝐶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117032</xdr:colOff>
      <xdr:row>18</xdr:row>
      <xdr:rowOff>48989</xdr:rowOff>
    </xdr:from>
    <xdr:ext cx="115467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F748D12F-54BE-F3F3-C619-91370CF394D1}"/>
                </a:ext>
              </a:extLst>
            </xdr:cNvPr>
            <xdr:cNvSpPr txBox="1"/>
          </xdr:nvSpPr>
          <xdr:spPr>
            <a:xfrm>
              <a:off x="7502989" y="2106389"/>
              <a:ext cx="115467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°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−32</m:t>
                            </m:r>
                          </m:e>
                        </m:d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1.8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F748D12F-54BE-F3F3-C619-91370CF394D1}"/>
                </a:ext>
              </a:extLst>
            </xdr:cNvPr>
            <xdr:cNvSpPr txBox="1"/>
          </xdr:nvSpPr>
          <xdr:spPr>
            <a:xfrm>
              <a:off x="7502989" y="2106389"/>
              <a:ext cx="115467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°𝐶=〖(°𝐹−32)  〗∕〖 1.8〗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103414</xdr:colOff>
      <xdr:row>21</xdr:row>
      <xdr:rowOff>43547</xdr:rowOff>
    </xdr:from>
    <xdr:ext cx="65434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1674CAD-FFDF-4A14-95BA-607F219A54AF}"/>
                </a:ext>
              </a:extLst>
            </xdr:cNvPr>
            <xdr:cNvSpPr txBox="1"/>
          </xdr:nvSpPr>
          <xdr:spPr>
            <a:xfrm>
              <a:off x="5687785" y="2443847"/>
              <a:ext cx="65434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=1.8 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E1674CAD-FFDF-4A14-95BA-607F219A54AF}"/>
                </a:ext>
              </a:extLst>
            </xdr:cNvPr>
            <xdr:cNvSpPr txBox="1"/>
          </xdr:nvSpPr>
          <xdr:spPr>
            <a:xfrm>
              <a:off x="5687785" y="2443847"/>
              <a:ext cx="65434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°𝐹=1.8 °𝐶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2</xdr:colOff>
      <xdr:row>21</xdr:row>
      <xdr:rowOff>43547</xdr:rowOff>
    </xdr:from>
    <xdr:ext cx="753540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229E7433-EA73-495B-BA7A-B9662EFD84F5}"/>
                </a:ext>
              </a:extLst>
            </xdr:cNvPr>
            <xdr:cNvSpPr txBox="1"/>
          </xdr:nvSpPr>
          <xdr:spPr>
            <a:xfrm>
              <a:off x="7505702" y="2443847"/>
              <a:ext cx="75354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°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1.8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229E7433-EA73-495B-BA7A-B9662EFD84F5}"/>
                </a:ext>
              </a:extLst>
            </xdr:cNvPr>
            <xdr:cNvSpPr txBox="1"/>
          </xdr:nvSpPr>
          <xdr:spPr>
            <a:xfrm>
              <a:off x="7505702" y="2443847"/>
              <a:ext cx="75354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°𝐶=〖°𝐹 〗∕〖 1.8〗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97972</xdr:colOff>
      <xdr:row>3</xdr:row>
      <xdr:rowOff>43544</xdr:rowOff>
    </xdr:from>
    <xdr:ext cx="102066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38C5917-5982-4144-B494-BF101C99EC29}"/>
                </a:ext>
              </a:extLst>
            </xdr:cNvPr>
            <xdr:cNvSpPr txBox="1"/>
          </xdr:nvSpPr>
          <xdr:spPr>
            <a:xfrm>
              <a:off x="5682343" y="386444"/>
              <a:ext cx="102066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f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𝑡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=3.2808399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38C5917-5982-4144-B494-BF101C99EC29}"/>
                </a:ext>
              </a:extLst>
            </xdr:cNvPr>
            <xdr:cNvSpPr txBox="1"/>
          </xdr:nvSpPr>
          <xdr:spPr>
            <a:xfrm>
              <a:off x="5682343" y="386444"/>
              <a:ext cx="102066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f𝑡=3.2808399 𝑚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11</xdr:colOff>
      <xdr:row>3</xdr:row>
      <xdr:rowOff>43537</xdr:rowOff>
    </xdr:from>
    <xdr:ext cx="1148584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774A7BDE-5768-4C2F-8600-19659C1A80CC}"/>
                </a:ext>
              </a:extLst>
            </xdr:cNvPr>
            <xdr:cNvSpPr txBox="1"/>
          </xdr:nvSpPr>
          <xdr:spPr>
            <a:xfrm>
              <a:off x="7505711" y="386437"/>
              <a:ext cx="11485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m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3.2808399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774A7BDE-5768-4C2F-8600-19659C1A80CC}"/>
                </a:ext>
              </a:extLst>
            </xdr:cNvPr>
            <xdr:cNvSpPr txBox="1"/>
          </xdr:nvSpPr>
          <xdr:spPr>
            <a:xfrm>
              <a:off x="7505711" y="386437"/>
              <a:ext cx="1148584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m=〖𝑓𝑡 〗∕〖 3.2808399〗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97971</xdr:colOff>
      <xdr:row>15</xdr:row>
      <xdr:rowOff>43544</xdr:rowOff>
    </xdr:from>
    <xdr:ext cx="1198020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10AE8F20-B5EF-407B-A611-300D753D4CE6}"/>
                </a:ext>
              </a:extLst>
            </xdr:cNvPr>
            <xdr:cNvSpPr txBox="1"/>
          </xdr:nvSpPr>
          <xdr:spPr>
            <a:xfrm>
              <a:off x="5682342" y="1758044"/>
              <a:ext cx="119802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p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𝑠𝑖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=14.503774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𝑏𝑎𝑟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10AE8F20-B5EF-407B-A611-300D753D4CE6}"/>
                </a:ext>
              </a:extLst>
            </xdr:cNvPr>
            <xdr:cNvSpPr txBox="1"/>
          </xdr:nvSpPr>
          <xdr:spPr>
            <a:xfrm>
              <a:off x="5682342" y="1758044"/>
              <a:ext cx="1198020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p𝑠𝑖=14.503774 𝑏𝑎𝑟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8</xdr:colOff>
      <xdr:row>15</xdr:row>
      <xdr:rowOff>43540</xdr:rowOff>
    </xdr:from>
    <xdr:ext cx="1298497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264CC0C8-D7C5-41B4-988B-F8D0D7F23776}"/>
                </a:ext>
              </a:extLst>
            </xdr:cNvPr>
            <xdr:cNvSpPr txBox="1"/>
          </xdr:nvSpPr>
          <xdr:spPr>
            <a:xfrm>
              <a:off x="7505708" y="1758040"/>
              <a:ext cx="1298497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b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𝑎𝑟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𝑝𝑠𝑖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14.503774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264CC0C8-D7C5-41B4-988B-F8D0D7F23776}"/>
                </a:ext>
              </a:extLst>
            </xdr:cNvPr>
            <xdr:cNvSpPr txBox="1"/>
          </xdr:nvSpPr>
          <xdr:spPr>
            <a:xfrm>
              <a:off x="7505708" y="1758040"/>
              <a:ext cx="1298497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b𝑎𝑟=〖𝑝𝑠𝑖 〗∕〖 14.503774〗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97968</xdr:colOff>
      <xdr:row>6</xdr:row>
      <xdr:rowOff>65313</xdr:rowOff>
    </xdr:from>
    <xdr:ext cx="1175450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4922E533-67DA-41D5-BE2F-4339E812926E}"/>
                </a:ext>
              </a:extLst>
            </xdr:cNvPr>
            <xdr:cNvSpPr txBox="1"/>
          </xdr:nvSpPr>
          <xdr:spPr>
            <a:xfrm>
              <a:off x="5682339" y="751113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=10.763910 </m:t>
                    </m:r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4922E533-67DA-41D5-BE2F-4339E812926E}"/>
                </a:ext>
              </a:extLst>
            </xdr:cNvPr>
            <xdr:cNvSpPr txBox="1"/>
          </xdr:nvSpPr>
          <xdr:spPr>
            <a:xfrm>
              <a:off x="5682339" y="751113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〖𝑓𝑡〗^2=10.763910 𝑚^2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10</xdr:colOff>
      <xdr:row>6</xdr:row>
      <xdr:rowOff>65310</xdr:rowOff>
    </xdr:from>
    <xdr:ext cx="1274643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C60E2E81-F716-468E-BDF1-9C4EA7393AF2}"/>
                </a:ext>
              </a:extLst>
            </xdr:cNvPr>
            <xdr:cNvSpPr txBox="1"/>
          </xdr:nvSpPr>
          <xdr:spPr>
            <a:xfrm>
              <a:off x="7505710" y="751110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10.763910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C60E2E81-F716-468E-BDF1-9C4EA7393AF2}"/>
                </a:ext>
              </a:extLst>
            </xdr:cNvPr>
            <xdr:cNvSpPr txBox="1"/>
          </xdr:nvSpPr>
          <xdr:spPr>
            <a:xfrm>
              <a:off x="7505710" y="751110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𝑚^2=〖〖𝑓𝑡〗^2  〗∕〖 10.763910〗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92522</xdr:colOff>
      <xdr:row>9</xdr:row>
      <xdr:rowOff>32654</xdr:rowOff>
    </xdr:from>
    <xdr:ext cx="1175450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feld 12">
              <a:extLst>
                <a:ext uri="{FF2B5EF4-FFF2-40B4-BE49-F238E27FC236}">
                  <a16:creationId xmlns:a16="http://schemas.microsoft.com/office/drawing/2014/main" id="{7AF4E97B-0879-45E3-A9BE-20DA7742C89B}"/>
                </a:ext>
              </a:extLst>
            </xdr:cNvPr>
            <xdr:cNvSpPr txBox="1"/>
          </xdr:nvSpPr>
          <xdr:spPr>
            <a:xfrm>
              <a:off x="5676893" y="1061354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=35.314667 </m:t>
                    </m:r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3" name="Textfeld 12">
              <a:extLst>
                <a:ext uri="{FF2B5EF4-FFF2-40B4-BE49-F238E27FC236}">
                  <a16:creationId xmlns:a16="http://schemas.microsoft.com/office/drawing/2014/main" id="{7AF4E97B-0879-45E3-A9BE-20DA7742C89B}"/>
                </a:ext>
              </a:extLst>
            </xdr:cNvPr>
            <xdr:cNvSpPr txBox="1"/>
          </xdr:nvSpPr>
          <xdr:spPr>
            <a:xfrm>
              <a:off x="5676893" y="1061354"/>
              <a:ext cx="1175450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〖𝑓𝑡〗^3=35.314667 𝑚^3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4</xdr:colOff>
      <xdr:row>9</xdr:row>
      <xdr:rowOff>32655</xdr:rowOff>
    </xdr:from>
    <xdr:ext cx="1274643" cy="159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feld 13">
              <a:extLst>
                <a:ext uri="{FF2B5EF4-FFF2-40B4-BE49-F238E27FC236}">
                  <a16:creationId xmlns:a16="http://schemas.microsoft.com/office/drawing/2014/main" id="{E4DCFA73-5890-428F-BDD1-1DB2F4ED1E44}"/>
                </a:ext>
              </a:extLst>
            </xdr:cNvPr>
            <xdr:cNvSpPr txBox="1"/>
          </xdr:nvSpPr>
          <xdr:spPr>
            <a:xfrm>
              <a:off x="7505704" y="1061355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35.314667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4" name="Textfeld 13">
              <a:extLst>
                <a:ext uri="{FF2B5EF4-FFF2-40B4-BE49-F238E27FC236}">
                  <a16:creationId xmlns:a16="http://schemas.microsoft.com/office/drawing/2014/main" id="{E4DCFA73-5890-428F-BDD1-1DB2F4ED1E44}"/>
                </a:ext>
              </a:extLst>
            </xdr:cNvPr>
            <xdr:cNvSpPr txBox="1"/>
          </xdr:nvSpPr>
          <xdr:spPr>
            <a:xfrm>
              <a:off x="7505704" y="1061355"/>
              <a:ext cx="1274643" cy="159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𝑚^3=〖〖𝑓𝑡〗^3  〗∕〖 35.314667〗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97968</xdr:colOff>
      <xdr:row>12</xdr:row>
      <xdr:rowOff>48990</xdr:rowOff>
    </xdr:from>
    <xdr:ext cx="1076641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feld 14">
              <a:extLst>
                <a:ext uri="{FF2B5EF4-FFF2-40B4-BE49-F238E27FC236}">
                  <a16:creationId xmlns:a16="http://schemas.microsoft.com/office/drawing/2014/main" id="{954CEBA6-6E74-4C94-9049-10EAA94D4C3E}"/>
                </a:ext>
              </a:extLst>
            </xdr:cNvPr>
            <xdr:cNvSpPr txBox="1"/>
          </xdr:nvSpPr>
          <xdr:spPr>
            <a:xfrm>
              <a:off x="5682339" y="1420590"/>
              <a:ext cx="1076641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l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=2.2046226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𝑘𝑔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5" name="Textfeld 14">
              <a:extLst>
                <a:ext uri="{FF2B5EF4-FFF2-40B4-BE49-F238E27FC236}">
                  <a16:creationId xmlns:a16="http://schemas.microsoft.com/office/drawing/2014/main" id="{954CEBA6-6E74-4C94-9049-10EAA94D4C3E}"/>
                </a:ext>
              </a:extLst>
            </xdr:cNvPr>
            <xdr:cNvSpPr txBox="1"/>
          </xdr:nvSpPr>
          <xdr:spPr>
            <a:xfrm>
              <a:off x="5682339" y="1420590"/>
              <a:ext cx="1076641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l𝑏=2.2046226 𝑘𝑔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5</xdr:colOff>
      <xdr:row>12</xdr:row>
      <xdr:rowOff>48983</xdr:rowOff>
    </xdr:from>
    <xdr:ext cx="117801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51DDD7C6-4DFA-4E94-BDCE-AB0ED0A66869}"/>
                </a:ext>
              </a:extLst>
            </xdr:cNvPr>
            <xdr:cNvSpPr txBox="1"/>
          </xdr:nvSpPr>
          <xdr:spPr>
            <a:xfrm>
              <a:off x="7505705" y="1420583"/>
              <a:ext cx="117801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k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𝑔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2.2046226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51DDD7C6-4DFA-4E94-BDCE-AB0ED0A66869}"/>
                </a:ext>
              </a:extLst>
            </xdr:cNvPr>
            <xdr:cNvSpPr txBox="1"/>
          </xdr:nvSpPr>
          <xdr:spPr>
            <a:xfrm>
              <a:off x="7505705" y="1420583"/>
              <a:ext cx="117801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k𝑔=〖𝑙𝑏 〗∕〖 2.2046226〗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108854</xdr:colOff>
      <xdr:row>23</xdr:row>
      <xdr:rowOff>76216</xdr:rowOff>
    </xdr:from>
    <xdr:ext cx="1073755" cy="2926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0D3E22CD-03FF-4540-8A1C-1FDA2DBADCDC}"/>
                </a:ext>
              </a:extLst>
            </xdr:cNvPr>
            <xdr:cNvSpPr txBox="1"/>
          </xdr:nvSpPr>
          <xdr:spPr>
            <a:xfrm>
              <a:off x="5693225" y="2705116"/>
              <a:ext cx="1073755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=3.2808399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0D3E22CD-03FF-4540-8A1C-1FDA2DBADCDC}"/>
                </a:ext>
              </a:extLst>
            </xdr:cNvPr>
            <xdr:cNvSpPr txBox="1"/>
          </xdr:nvSpPr>
          <xdr:spPr>
            <a:xfrm>
              <a:off x="5693225" y="2705116"/>
              <a:ext cx="1073755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𝑓𝑡/𝑠=3.2808399  𝑚/𝑠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6</xdr:colOff>
      <xdr:row>23</xdr:row>
      <xdr:rowOff>76207</xdr:rowOff>
    </xdr:from>
    <xdr:ext cx="1151341" cy="2926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150B874D-2C0B-4696-9232-04403EE2205A}"/>
                </a:ext>
              </a:extLst>
            </xdr:cNvPr>
            <xdr:cNvSpPr txBox="1"/>
          </xdr:nvSpPr>
          <xdr:spPr>
            <a:xfrm>
              <a:off x="7505706" y="2705107"/>
              <a:ext cx="1151341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𝑠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3.2808399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150B874D-2C0B-4696-9232-04403EE2205A}"/>
                </a:ext>
              </a:extLst>
            </xdr:cNvPr>
            <xdr:cNvSpPr txBox="1"/>
          </xdr:nvSpPr>
          <xdr:spPr>
            <a:xfrm>
              <a:off x="7505706" y="2705107"/>
              <a:ext cx="1151341" cy="292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𝑚/𝑠=〖𝑓𝑡/𝑠  〗∕〖 3.2808399〗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87085</xdr:colOff>
      <xdr:row>27</xdr:row>
      <xdr:rowOff>43551</xdr:rowOff>
    </xdr:from>
    <xdr:ext cx="107574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F3B50E0D-BF1B-47EE-AAB0-B3003051B44C}"/>
                </a:ext>
              </a:extLst>
            </xdr:cNvPr>
            <xdr:cNvSpPr txBox="1"/>
          </xdr:nvSpPr>
          <xdr:spPr>
            <a:xfrm>
              <a:off x="5671456" y="3129651"/>
              <a:ext cx="107574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B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𝑡𝑢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=1055.0559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𝐽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F3B50E0D-BF1B-47EE-AAB0-B3003051B44C}"/>
                </a:ext>
              </a:extLst>
            </xdr:cNvPr>
            <xdr:cNvSpPr txBox="1"/>
          </xdr:nvSpPr>
          <xdr:spPr>
            <a:xfrm>
              <a:off x="5671456" y="3129651"/>
              <a:ext cx="1075743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B𝑡𝑢=1055.0559 𝐽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6</xdr:colOff>
      <xdr:row>27</xdr:row>
      <xdr:rowOff>43552</xdr:rowOff>
    </xdr:from>
    <xdr:ext cx="1168525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DB431D10-422F-4C7D-99E9-EED5D08CE121}"/>
                </a:ext>
              </a:extLst>
            </xdr:cNvPr>
            <xdr:cNvSpPr txBox="1"/>
          </xdr:nvSpPr>
          <xdr:spPr>
            <a:xfrm>
              <a:off x="7505706" y="3129652"/>
              <a:ext cx="116852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de-CH" sz="1000" b="0" i="1">
                        <a:latin typeface="Cambria Math" panose="02040503050406030204" pitchFamily="18" charset="0"/>
                      </a:rPr>
                      <m:t>J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1055.0559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DB431D10-422F-4C7D-99E9-EED5D08CE121}"/>
                </a:ext>
              </a:extLst>
            </xdr:cNvPr>
            <xdr:cNvSpPr txBox="1"/>
          </xdr:nvSpPr>
          <xdr:spPr>
            <a:xfrm>
              <a:off x="7505706" y="3129652"/>
              <a:ext cx="1168525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J=〖𝐵𝑡𝑢 〗∕〖 1055.0559〗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11</xdr:col>
      <xdr:colOff>32659</xdr:colOff>
      <xdr:row>29</xdr:row>
      <xdr:rowOff>70778</xdr:rowOff>
    </xdr:from>
    <xdr:ext cx="1156792" cy="2881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6CBA34CA-2996-405B-A3D8-4125F75C3F89}"/>
                </a:ext>
              </a:extLst>
            </xdr:cNvPr>
            <xdr:cNvSpPr txBox="1"/>
          </xdr:nvSpPr>
          <xdr:spPr>
            <a:xfrm>
              <a:off x="5736773" y="3385478"/>
              <a:ext cx="1156792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h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=3.4121416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𝑊</m:t>
                    </m:r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6CBA34CA-2996-405B-A3D8-4125F75C3F89}"/>
                </a:ext>
              </a:extLst>
            </xdr:cNvPr>
            <xdr:cNvSpPr txBox="1"/>
          </xdr:nvSpPr>
          <xdr:spPr>
            <a:xfrm>
              <a:off x="5736773" y="3385478"/>
              <a:ext cx="1156792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𝐵𝑡𝑢/ℎ=3.4121416 𝑊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8</xdr:colOff>
      <xdr:row>29</xdr:row>
      <xdr:rowOff>70773</xdr:rowOff>
    </xdr:from>
    <xdr:ext cx="1255728" cy="2881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27E53781-EFC9-48D6-9205-332DA94A9BF5}"/>
                </a:ext>
              </a:extLst>
            </xdr:cNvPr>
            <xdr:cNvSpPr txBox="1"/>
          </xdr:nvSpPr>
          <xdr:spPr>
            <a:xfrm>
              <a:off x="7505708" y="3385473"/>
              <a:ext cx="1255728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𝑊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𝐵𝑡𝑢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h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3.4121416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27E53781-EFC9-48D6-9205-332DA94A9BF5}"/>
                </a:ext>
              </a:extLst>
            </xdr:cNvPr>
            <xdr:cNvSpPr txBox="1"/>
          </xdr:nvSpPr>
          <xdr:spPr>
            <a:xfrm>
              <a:off x="7505708" y="3385473"/>
              <a:ext cx="1255728" cy="2881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𝑊=〖𝐵𝑡𝑢/ℎ  〗∕〖 3.4121416〗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92527</xdr:colOff>
      <xdr:row>35</xdr:row>
      <xdr:rowOff>70776</xdr:rowOff>
    </xdr:from>
    <xdr:ext cx="1302600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7269A719-8E4C-4A54-8C71-28FCC7F83E00}"/>
                </a:ext>
              </a:extLst>
            </xdr:cNvPr>
            <xdr:cNvSpPr txBox="1"/>
          </xdr:nvSpPr>
          <xdr:spPr>
            <a:xfrm>
              <a:off x="5676898" y="4071276"/>
              <a:ext cx="1302600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num>
                      <m:den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𝑘𝑔</m:t>
                            </m:r>
                          </m:num>
                          <m:den>
                            <m:sSup>
                              <m:sSupPr>
                                <m:ctrlPr>
                                  <a:rPr lang="de-CH" sz="10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de-CH" sz="1000" b="0" i="1"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de-CH" sz="1000" b="0" i="1"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16.018463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7269A719-8E4C-4A54-8C71-28FCC7F83E00}"/>
                </a:ext>
              </a:extLst>
            </xdr:cNvPr>
            <xdr:cNvSpPr txBox="1"/>
          </xdr:nvSpPr>
          <xdr:spPr>
            <a:xfrm>
              <a:off x="5676898" y="4071276"/>
              <a:ext cx="1302600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𝑙𝑏/〖𝑓𝑡〗^3 =〖𝑘𝑔/𝑚^3    〗∕〖 16.018463〗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7</xdr:colOff>
      <xdr:row>35</xdr:row>
      <xdr:rowOff>70775</xdr:rowOff>
    </xdr:from>
    <xdr:ext cx="1276375" cy="3428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E3170497-C41B-48ED-BBC2-A858B2CD6EB1}"/>
                </a:ext>
              </a:extLst>
            </xdr:cNvPr>
            <xdr:cNvSpPr txBox="1"/>
          </xdr:nvSpPr>
          <xdr:spPr>
            <a:xfrm>
              <a:off x="7505707" y="4071275"/>
              <a:ext cx="1276375" cy="3428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𝑘𝑔</m:t>
                        </m:r>
                      </m:num>
                      <m:den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=16.018463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𝑙𝑏𝑠</m:t>
                        </m:r>
                      </m:num>
                      <m:den>
                        <m:sSup>
                          <m:sSup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𝑓𝑡</m:t>
                            </m:r>
                          </m:e>
                          <m:sup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de-CH" sz="1000" b="0" i="1">
                <a:latin typeface="Cambria Math" panose="02040503050406030204" pitchFamily="18" charset="0"/>
              </a:endParaRPr>
            </a:p>
            <a:p>
              <a:endParaRPr lang="de-CH" sz="1100"/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E3170497-C41B-48ED-BBC2-A858B2CD6EB1}"/>
                </a:ext>
              </a:extLst>
            </xdr:cNvPr>
            <xdr:cNvSpPr txBox="1"/>
          </xdr:nvSpPr>
          <xdr:spPr>
            <a:xfrm>
              <a:off x="7505707" y="4071275"/>
              <a:ext cx="1276375" cy="3428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𝑘𝑔/𝑚^3 =16.018463  𝑙𝑏𝑠/〖𝑓𝑡〗^3 </a:t>
              </a:r>
              <a:endParaRPr lang="de-CH" sz="1000" b="0" i="1">
                <a:latin typeface="Cambria Math" panose="02040503050406030204" pitchFamily="18" charset="0"/>
              </a:endParaRPr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10</xdr:col>
      <xdr:colOff>97973</xdr:colOff>
      <xdr:row>32</xdr:row>
      <xdr:rowOff>54451</xdr:rowOff>
    </xdr:from>
    <xdr:ext cx="1280415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>
              <a:extLst>
                <a:ext uri="{FF2B5EF4-FFF2-40B4-BE49-F238E27FC236}">
                  <a16:creationId xmlns:a16="http://schemas.microsoft.com/office/drawing/2014/main" id="{457CF002-1F2A-4D30-8087-47482D5AD85E}"/>
                </a:ext>
              </a:extLst>
            </xdr:cNvPr>
            <xdr:cNvSpPr txBox="1"/>
          </xdr:nvSpPr>
          <xdr:spPr>
            <a:xfrm>
              <a:off x="5682344" y="3712051"/>
              <a:ext cx="128041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𝐽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𝑘𝑔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2325.9979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4" name="Textfeld 23">
              <a:extLst>
                <a:ext uri="{FF2B5EF4-FFF2-40B4-BE49-F238E27FC236}">
                  <a16:creationId xmlns:a16="http://schemas.microsoft.com/office/drawing/2014/main" id="{457CF002-1F2A-4D30-8087-47482D5AD85E}"/>
                </a:ext>
              </a:extLst>
            </xdr:cNvPr>
            <xdr:cNvSpPr txBox="1"/>
          </xdr:nvSpPr>
          <xdr:spPr>
            <a:xfrm>
              <a:off x="5682344" y="3712051"/>
              <a:ext cx="1280415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𝐵𝑡𝑢/𝑙𝑏=〖𝐽/𝑘𝑔  〗∕〖 2325.9979〗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119741</xdr:colOff>
      <xdr:row>32</xdr:row>
      <xdr:rowOff>54450</xdr:rowOff>
    </xdr:from>
    <xdr:ext cx="1202830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feld 24">
              <a:extLst>
                <a:ext uri="{FF2B5EF4-FFF2-40B4-BE49-F238E27FC236}">
                  <a16:creationId xmlns:a16="http://schemas.microsoft.com/office/drawing/2014/main" id="{E05B26BB-5B13-4966-B774-A23C9C9C8A49}"/>
                </a:ext>
              </a:extLst>
            </xdr:cNvPr>
            <xdr:cNvSpPr txBox="1"/>
          </xdr:nvSpPr>
          <xdr:spPr>
            <a:xfrm>
              <a:off x="7505698" y="3712050"/>
              <a:ext cx="120283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𝐽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𝑘𝑔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=2325.9979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5" name="Textfeld 24">
              <a:extLst>
                <a:ext uri="{FF2B5EF4-FFF2-40B4-BE49-F238E27FC236}">
                  <a16:creationId xmlns:a16="http://schemas.microsoft.com/office/drawing/2014/main" id="{E05B26BB-5B13-4966-B774-A23C9C9C8A49}"/>
                </a:ext>
              </a:extLst>
            </xdr:cNvPr>
            <xdr:cNvSpPr txBox="1"/>
          </xdr:nvSpPr>
          <xdr:spPr>
            <a:xfrm>
              <a:off x="7505698" y="3712050"/>
              <a:ext cx="1202830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𝐽/𝑘𝑔=2325.9979  𝐵𝑡𝑢/𝑙𝑏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81641</xdr:colOff>
      <xdr:row>38</xdr:row>
      <xdr:rowOff>59896</xdr:rowOff>
    </xdr:from>
    <xdr:ext cx="1490857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feld 25">
              <a:extLst>
                <a:ext uri="{FF2B5EF4-FFF2-40B4-BE49-F238E27FC236}">
                  <a16:creationId xmlns:a16="http://schemas.microsoft.com/office/drawing/2014/main" id="{3F9D9F93-B7C6-4332-B908-4C6CC3230F25}"/>
                </a:ext>
              </a:extLst>
            </xdr:cNvPr>
            <xdr:cNvSpPr txBox="1"/>
          </xdr:nvSpPr>
          <xdr:spPr>
            <a:xfrm>
              <a:off x="5666012" y="4403296"/>
              <a:ext cx="1490857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𝐽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𝑘𝑔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4186.8000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6" name="Textfeld 25">
              <a:extLst>
                <a:ext uri="{FF2B5EF4-FFF2-40B4-BE49-F238E27FC236}">
                  <a16:creationId xmlns:a16="http://schemas.microsoft.com/office/drawing/2014/main" id="{3F9D9F93-B7C6-4332-B908-4C6CC3230F25}"/>
                </a:ext>
              </a:extLst>
            </xdr:cNvPr>
            <xdr:cNvSpPr txBox="1"/>
          </xdr:nvSpPr>
          <xdr:spPr>
            <a:xfrm>
              <a:off x="5666012" y="4403296"/>
              <a:ext cx="1490857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𝐵𝑡𝑢/(𝑙𝑏 °𝐹)=〖𝐽/(𝑘𝑔 𝐾)   〗∕〖 4186.8000〗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14</xdr:col>
      <xdr:colOff>5</xdr:colOff>
      <xdr:row>38</xdr:row>
      <xdr:rowOff>59894</xdr:rowOff>
    </xdr:from>
    <xdr:ext cx="1385058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B198FD71-B5E9-4A9A-8745-697B9FC899F3}"/>
                </a:ext>
              </a:extLst>
            </xdr:cNvPr>
            <xdr:cNvSpPr txBox="1"/>
          </xdr:nvSpPr>
          <xdr:spPr>
            <a:xfrm>
              <a:off x="7505705" y="4403294"/>
              <a:ext cx="138505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𝐽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𝑘𝑔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𝐾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=4186.8000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7" name="Textfeld 26">
              <a:extLst>
                <a:ext uri="{FF2B5EF4-FFF2-40B4-BE49-F238E27FC236}">
                  <a16:creationId xmlns:a16="http://schemas.microsoft.com/office/drawing/2014/main" id="{B198FD71-B5E9-4A9A-8745-697B9FC899F3}"/>
                </a:ext>
              </a:extLst>
            </xdr:cNvPr>
            <xdr:cNvSpPr txBox="1"/>
          </xdr:nvSpPr>
          <xdr:spPr>
            <a:xfrm>
              <a:off x="7505705" y="4403294"/>
              <a:ext cx="138505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𝐽/(𝑘𝑔 𝐾)=4186.8000  𝐵𝑡𝑢/(𝑙𝑏 °𝐹)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92531</xdr:colOff>
      <xdr:row>44</xdr:row>
      <xdr:rowOff>76226</xdr:rowOff>
    </xdr:from>
    <xdr:ext cx="1347933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DE155021-2C3A-4971-B1FA-E8FCF2B53C4E}"/>
                </a:ext>
              </a:extLst>
            </xdr:cNvPr>
            <xdr:cNvSpPr txBox="1"/>
          </xdr:nvSpPr>
          <xdr:spPr>
            <a:xfrm>
              <a:off x="5676902" y="5105426"/>
              <a:ext cx="1347933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𝑃𝑎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eqArr>
                          <m:eqArr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1.4881639</m:t>
                            </m:r>
                          </m:e>
                        </m:eqAr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2" name="Textfeld 31">
              <a:extLst>
                <a:ext uri="{FF2B5EF4-FFF2-40B4-BE49-F238E27FC236}">
                  <a16:creationId xmlns:a16="http://schemas.microsoft.com/office/drawing/2014/main" id="{DE155021-2C3A-4971-B1FA-E8FCF2B53C4E}"/>
                </a:ext>
              </a:extLst>
            </xdr:cNvPr>
            <xdr:cNvSpPr txBox="1"/>
          </xdr:nvSpPr>
          <xdr:spPr>
            <a:xfrm>
              <a:off x="5676902" y="5105426"/>
              <a:ext cx="1347933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𝑙𝑏/(𝑓𝑡 𝑠)=〖𝑃𝑎 𝑠 〗∕█( @1.4881639)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108859</xdr:colOff>
      <xdr:row>44</xdr:row>
      <xdr:rowOff>76222</xdr:rowOff>
    </xdr:from>
    <xdr:ext cx="1326517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feld 33">
              <a:extLst>
                <a:ext uri="{FF2B5EF4-FFF2-40B4-BE49-F238E27FC236}">
                  <a16:creationId xmlns:a16="http://schemas.microsoft.com/office/drawing/2014/main" id="{814CAE6A-272C-462F-9316-2C0D84A92E21}"/>
                </a:ext>
              </a:extLst>
            </xdr:cNvPr>
            <xdr:cNvSpPr txBox="1"/>
          </xdr:nvSpPr>
          <xdr:spPr>
            <a:xfrm>
              <a:off x="7494816" y="5105422"/>
              <a:ext cx="1326517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𝑃𝑎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𝑠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=1.4881639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𝑙𝑏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4" name="Textfeld 33">
              <a:extLst>
                <a:ext uri="{FF2B5EF4-FFF2-40B4-BE49-F238E27FC236}">
                  <a16:creationId xmlns:a16="http://schemas.microsoft.com/office/drawing/2014/main" id="{814CAE6A-272C-462F-9316-2C0D84A92E21}"/>
                </a:ext>
              </a:extLst>
            </xdr:cNvPr>
            <xdr:cNvSpPr txBox="1"/>
          </xdr:nvSpPr>
          <xdr:spPr>
            <a:xfrm>
              <a:off x="7494816" y="5105422"/>
              <a:ext cx="1326517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𝑃𝑎 𝑠=1.4881639  𝑙𝑏/( 𝑓𝑡 𝑠)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97972</xdr:colOff>
      <xdr:row>41</xdr:row>
      <xdr:rowOff>65337</xdr:rowOff>
    </xdr:from>
    <xdr:ext cx="1522788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feld 35">
              <a:extLst>
                <a:ext uri="{FF2B5EF4-FFF2-40B4-BE49-F238E27FC236}">
                  <a16:creationId xmlns:a16="http://schemas.microsoft.com/office/drawing/2014/main" id="{CE00DFF6-8616-4AEE-BAB2-E85928841270}"/>
                </a:ext>
              </a:extLst>
            </xdr:cNvPr>
            <xdr:cNvSpPr txBox="1"/>
          </xdr:nvSpPr>
          <xdr:spPr>
            <a:xfrm>
              <a:off x="5682343" y="4751637"/>
              <a:ext cx="152278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𝑊</m:t>
                            </m:r>
                          </m:num>
                          <m:den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den>
                        </m:f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eqArr>
                          <m:eqArrPr>
                            <m:ctrlPr>
                              <a:rPr lang="de-CH" sz="10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de-CH" sz="1000" b="0" i="1">
                                <a:latin typeface="Cambria Math" panose="02040503050406030204" pitchFamily="18" charset="0"/>
                              </a:rPr>
                              <m:t>6226.4779</m:t>
                            </m:r>
                          </m:e>
                        </m:eqAr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6" name="Textfeld 35">
              <a:extLst>
                <a:ext uri="{FF2B5EF4-FFF2-40B4-BE49-F238E27FC236}">
                  <a16:creationId xmlns:a16="http://schemas.microsoft.com/office/drawing/2014/main" id="{CE00DFF6-8616-4AEE-BAB2-E85928841270}"/>
                </a:ext>
              </a:extLst>
            </xdr:cNvPr>
            <xdr:cNvSpPr txBox="1"/>
          </xdr:nvSpPr>
          <xdr:spPr>
            <a:xfrm>
              <a:off x="5682343" y="4751637"/>
              <a:ext cx="1522788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𝐵𝑡𝑢/(𝑠 𝑓𝑡 °𝐹)=〖𝑊/(𝑚 𝐾)  〗∕〖 █( @6226.4779)〗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119740</xdr:colOff>
      <xdr:row>41</xdr:row>
      <xdr:rowOff>65343</xdr:rowOff>
    </xdr:from>
    <xdr:ext cx="1445203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52EE5A7A-36B6-4D29-B5CF-D8571A6ACDA9}"/>
                </a:ext>
              </a:extLst>
            </xdr:cNvPr>
            <xdr:cNvSpPr txBox="1"/>
          </xdr:nvSpPr>
          <xdr:spPr>
            <a:xfrm>
              <a:off x="7505697" y="4751643"/>
              <a:ext cx="1445203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𝐵𝑡𝑢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𝑓𝑡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°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den>
                    </m:f>
                    <m:r>
                      <a:rPr lang="de-CH" sz="1000" b="0" i="1">
                        <a:latin typeface="Cambria Math" panose="02040503050406030204" pitchFamily="18" charset="0"/>
                      </a:rPr>
                      <m:t>=6226.4779 </m:t>
                    </m:r>
                    <m:f>
                      <m:fPr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𝑊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𝐾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37" name="Textfeld 36">
              <a:extLst>
                <a:ext uri="{FF2B5EF4-FFF2-40B4-BE49-F238E27FC236}">
                  <a16:creationId xmlns:a16="http://schemas.microsoft.com/office/drawing/2014/main" id="{52EE5A7A-36B6-4D29-B5CF-D8571A6ACDA9}"/>
                </a:ext>
              </a:extLst>
            </xdr:cNvPr>
            <xdr:cNvSpPr txBox="1"/>
          </xdr:nvSpPr>
          <xdr:spPr>
            <a:xfrm>
              <a:off x="7505697" y="4751643"/>
              <a:ext cx="1445203" cy="3151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𝐵𝑡𝑢/(𝑠 𝑓𝑡 °𝐹)=6226.4779  𝑊/(𝑚 𝐾)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10</xdr:col>
      <xdr:colOff>89777</xdr:colOff>
      <xdr:row>48</xdr:row>
      <xdr:rowOff>38118</xdr:rowOff>
    </xdr:from>
    <xdr:ext cx="881202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62EF65B0-BCB7-6A0C-210A-7ADD89184C52}"/>
                </a:ext>
              </a:extLst>
            </xdr:cNvPr>
            <xdr:cNvSpPr txBox="1"/>
          </xdr:nvSpPr>
          <xdr:spPr>
            <a:xfrm>
              <a:off x="5674148" y="5524518"/>
              <a:ext cx="881202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𝑅𝑒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𝑑h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𝜚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𝜂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8" name="Textfeld 27">
              <a:extLst>
                <a:ext uri="{FF2B5EF4-FFF2-40B4-BE49-F238E27FC236}">
                  <a16:creationId xmlns:a16="http://schemas.microsoft.com/office/drawing/2014/main" id="{62EF65B0-BCB7-6A0C-210A-7ADD89184C52}"/>
                </a:ext>
              </a:extLst>
            </xdr:cNvPr>
            <xdr:cNvSpPr txBox="1"/>
          </xdr:nvSpPr>
          <xdr:spPr>
            <a:xfrm>
              <a:off x="5674148" y="5524518"/>
              <a:ext cx="881202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𝑅𝑒=〖𝑐 𝑑ℎ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𝜚 〗∕〖</a:t>
              </a:r>
              <a:r>
                <a:rPr lang="de-CH" sz="1000" b="0" i="0">
                  <a:latin typeface="Cambria Math" panose="02040503050406030204" pitchFamily="18" charset="0"/>
                </a:rPr>
                <a:t>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𝜂〗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13</xdr:col>
      <xdr:colOff>100669</xdr:colOff>
      <xdr:row>48</xdr:row>
      <xdr:rowOff>38116</xdr:rowOff>
    </xdr:from>
    <xdr:ext cx="794833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53DE0888-985A-4711-AA3C-85FE978ADCB9}"/>
                </a:ext>
              </a:extLst>
            </xdr:cNvPr>
            <xdr:cNvSpPr txBox="1"/>
          </xdr:nvSpPr>
          <xdr:spPr>
            <a:xfrm>
              <a:off x="7486626" y="5524516"/>
              <a:ext cx="794833" cy="15651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000" b="0" i="1">
                        <a:latin typeface="Cambria Math" panose="02040503050406030204" pitchFamily="18" charset="0"/>
                      </a:rPr>
                      <m:t>𝑃𝑟</m:t>
                    </m:r>
                    <m:r>
                      <a:rPr lang="de-CH" sz="10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type m:val="lin"/>
                        <m:ctrlPr>
                          <a:rPr lang="de-CH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𝜂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𝑐𝑝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𝜆</m:t>
                        </m:r>
                      </m:den>
                    </m:f>
                  </m:oMath>
                </m:oMathPara>
              </a14:m>
              <a:endParaRPr lang="de-CH" sz="1000"/>
            </a:p>
          </xdr:txBody>
        </xdr:sp>
      </mc:Choice>
      <mc:Fallback xmlns="">
        <xdr:sp macro="" textlink="">
          <xdr:nvSpPr>
            <xdr:cNvPr id="29" name="Textfeld 28">
              <a:extLst>
                <a:ext uri="{FF2B5EF4-FFF2-40B4-BE49-F238E27FC236}">
                  <a16:creationId xmlns:a16="http://schemas.microsoft.com/office/drawing/2014/main" id="{53DE0888-985A-4711-AA3C-85FE978ADCB9}"/>
                </a:ext>
              </a:extLst>
            </xdr:cNvPr>
            <xdr:cNvSpPr txBox="1"/>
          </xdr:nvSpPr>
          <xdr:spPr>
            <a:xfrm>
              <a:off x="7486626" y="5524516"/>
              <a:ext cx="794833" cy="156518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>
                  <a:latin typeface="Cambria Math" panose="02040503050406030204" pitchFamily="18" charset="0"/>
                </a:rPr>
                <a:t>𝑃𝑟=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〖𝜂 </a:t>
              </a:r>
              <a:r>
                <a:rPr lang="de-CH" sz="1000" b="0" i="0">
                  <a:latin typeface="Cambria Math" panose="02040503050406030204" pitchFamily="18" charset="0"/>
                </a:rPr>
                <a:t>𝑐𝑝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〗∕〖</a:t>
              </a:r>
              <a:r>
                <a:rPr lang="de-CH" sz="1000" b="0" i="0">
                  <a:latin typeface="Cambria Math" panose="02040503050406030204" pitchFamily="18" charset="0"/>
                </a:rPr>
                <a:t> </a:t>
              </a:r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𝜆〗</a:t>
              </a:r>
              <a:endParaRPr lang="de-CH" sz="1000"/>
            </a:p>
          </xdr:txBody>
        </xdr:sp>
      </mc:Fallback>
    </mc:AlternateContent>
    <xdr:clientData/>
  </xdr:oneCellAnchor>
  <xdr:oneCellAnchor>
    <xdr:from>
      <xdr:col>2</xdr:col>
      <xdr:colOff>103413</xdr:colOff>
      <xdr:row>3</xdr:row>
      <xdr:rowOff>38097</xdr:rowOff>
    </xdr:from>
    <xdr:ext cx="19428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F63050EF-51AD-4742-99A2-A595F9FDA8AF}"/>
                </a:ext>
              </a:extLst>
            </xdr:cNvPr>
            <xdr:cNvSpPr txBox="1"/>
          </xdr:nvSpPr>
          <xdr:spPr>
            <a:xfrm>
              <a:off x="1262742" y="380997"/>
              <a:ext cx="1942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𝑑h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0" name="Textfeld 29">
              <a:extLst>
                <a:ext uri="{FF2B5EF4-FFF2-40B4-BE49-F238E27FC236}">
                  <a16:creationId xmlns:a16="http://schemas.microsoft.com/office/drawing/2014/main" id="{F63050EF-51AD-4742-99A2-A595F9FDA8AF}"/>
                </a:ext>
              </a:extLst>
            </xdr:cNvPr>
            <xdr:cNvSpPr txBox="1"/>
          </xdr:nvSpPr>
          <xdr:spPr>
            <a:xfrm>
              <a:off x="1262742" y="380997"/>
              <a:ext cx="19428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𝑑ℎ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141516</xdr:colOff>
      <xdr:row>24</xdr:row>
      <xdr:rowOff>21784</xdr:rowOff>
    </xdr:from>
    <xdr:ext cx="10124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D5D6BCA0-6D1A-467D-8920-2C098FA6CE0C}"/>
                </a:ext>
              </a:extLst>
            </xdr:cNvPr>
            <xdr:cNvSpPr txBox="1"/>
          </xdr:nvSpPr>
          <xdr:spPr>
            <a:xfrm>
              <a:off x="1300845" y="2764984"/>
              <a:ext cx="10124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1" name="Textfeld 30">
              <a:extLst>
                <a:ext uri="{FF2B5EF4-FFF2-40B4-BE49-F238E27FC236}">
                  <a16:creationId xmlns:a16="http://schemas.microsoft.com/office/drawing/2014/main" id="{D5D6BCA0-6D1A-467D-8920-2C098FA6CE0C}"/>
                </a:ext>
              </a:extLst>
            </xdr:cNvPr>
            <xdr:cNvSpPr txBox="1"/>
          </xdr:nvSpPr>
          <xdr:spPr>
            <a:xfrm>
              <a:off x="1300845" y="2764984"/>
              <a:ext cx="10124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𝑐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136070</xdr:colOff>
      <xdr:row>36</xdr:row>
      <xdr:rowOff>10886</xdr:rowOff>
    </xdr:from>
    <xdr:ext cx="11047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feld 32">
              <a:extLst>
                <a:ext uri="{FF2B5EF4-FFF2-40B4-BE49-F238E27FC236}">
                  <a16:creationId xmlns:a16="http://schemas.microsoft.com/office/drawing/2014/main" id="{55BE1EF0-772B-4C11-A407-6E993A1DC2F7}"/>
                </a:ext>
              </a:extLst>
            </xdr:cNvPr>
            <xdr:cNvSpPr txBox="1"/>
          </xdr:nvSpPr>
          <xdr:spPr>
            <a:xfrm>
              <a:off x="1295399" y="4125686"/>
              <a:ext cx="1104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𝜚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3" name="Textfeld 32">
              <a:extLst>
                <a:ext uri="{FF2B5EF4-FFF2-40B4-BE49-F238E27FC236}">
                  <a16:creationId xmlns:a16="http://schemas.microsoft.com/office/drawing/2014/main" id="{55BE1EF0-772B-4C11-A407-6E993A1DC2F7}"/>
                </a:ext>
              </a:extLst>
            </xdr:cNvPr>
            <xdr:cNvSpPr txBox="1"/>
          </xdr:nvSpPr>
          <xdr:spPr>
            <a:xfrm>
              <a:off x="1295399" y="4125686"/>
              <a:ext cx="11047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𝜚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103412</xdr:colOff>
      <xdr:row>39</xdr:row>
      <xdr:rowOff>16329</xdr:rowOff>
    </xdr:from>
    <xdr:ext cx="17716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feld 34">
              <a:extLst>
                <a:ext uri="{FF2B5EF4-FFF2-40B4-BE49-F238E27FC236}">
                  <a16:creationId xmlns:a16="http://schemas.microsoft.com/office/drawing/2014/main" id="{9AF6AD12-A6C3-4F4C-ABFA-E14B859A4780}"/>
                </a:ext>
              </a:extLst>
            </xdr:cNvPr>
            <xdr:cNvSpPr txBox="1"/>
          </xdr:nvSpPr>
          <xdr:spPr>
            <a:xfrm>
              <a:off x="1262741" y="4474029"/>
              <a:ext cx="1771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𝑐𝑝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5" name="Textfeld 34">
              <a:extLst>
                <a:ext uri="{FF2B5EF4-FFF2-40B4-BE49-F238E27FC236}">
                  <a16:creationId xmlns:a16="http://schemas.microsoft.com/office/drawing/2014/main" id="{9AF6AD12-A6C3-4F4C-ABFA-E14B859A4780}"/>
                </a:ext>
              </a:extLst>
            </xdr:cNvPr>
            <xdr:cNvSpPr txBox="1"/>
          </xdr:nvSpPr>
          <xdr:spPr>
            <a:xfrm>
              <a:off x="1262741" y="4474029"/>
              <a:ext cx="1771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𝑐𝑝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141513</xdr:colOff>
      <xdr:row>42</xdr:row>
      <xdr:rowOff>38101</xdr:rowOff>
    </xdr:from>
    <xdr:ext cx="10733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feld 37">
              <a:extLst>
                <a:ext uri="{FF2B5EF4-FFF2-40B4-BE49-F238E27FC236}">
                  <a16:creationId xmlns:a16="http://schemas.microsoft.com/office/drawing/2014/main" id="{1FF70407-90EF-46AB-83A2-BAAAF1DB905A}"/>
                </a:ext>
              </a:extLst>
            </xdr:cNvPr>
            <xdr:cNvSpPr txBox="1"/>
          </xdr:nvSpPr>
          <xdr:spPr>
            <a:xfrm>
              <a:off x="1300842" y="4838701"/>
              <a:ext cx="10733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𝜆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8" name="Textfeld 37">
              <a:extLst>
                <a:ext uri="{FF2B5EF4-FFF2-40B4-BE49-F238E27FC236}">
                  <a16:creationId xmlns:a16="http://schemas.microsoft.com/office/drawing/2014/main" id="{1FF70407-90EF-46AB-83A2-BAAAF1DB905A}"/>
                </a:ext>
              </a:extLst>
            </xdr:cNvPr>
            <xdr:cNvSpPr txBox="1"/>
          </xdr:nvSpPr>
          <xdr:spPr>
            <a:xfrm>
              <a:off x="1300842" y="4838701"/>
              <a:ext cx="10733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𝜆</a:t>
              </a:r>
              <a:endParaRPr lang="de-CH" sz="1100"/>
            </a:p>
          </xdr:txBody>
        </xdr:sp>
      </mc:Fallback>
    </mc:AlternateContent>
    <xdr:clientData/>
  </xdr:oneCellAnchor>
  <xdr:oneCellAnchor>
    <xdr:from>
      <xdr:col>2</xdr:col>
      <xdr:colOff>136070</xdr:colOff>
      <xdr:row>45</xdr:row>
      <xdr:rowOff>5443</xdr:rowOff>
    </xdr:from>
    <xdr:ext cx="10996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feld 38">
              <a:extLst>
                <a:ext uri="{FF2B5EF4-FFF2-40B4-BE49-F238E27FC236}">
                  <a16:creationId xmlns:a16="http://schemas.microsoft.com/office/drawing/2014/main" id="{F2CB8043-77DB-4A98-A59B-5413AA3AC87E}"/>
                </a:ext>
              </a:extLst>
            </xdr:cNvPr>
            <xdr:cNvSpPr txBox="1"/>
          </xdr:nvSpPr>
          <xdr:spPr>
            <a:xfrm>
              <a:off x="1295399" y="5148943"/>
              <a:ext cx="1099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𝜂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39" name="Textfeld 38">
              <a:extLst>
                <a:ext uri="{FF2B5EF4-FFF2-40B4-BE49-F238E27FC236}">
                  <a16:creationId xmlns:a16="http://schemas.microsoft.com/office/drawing/2014/main" id="{F2CB8043-77DB-4A98-A59B-5413AA3AC87E}"/>
                </a:ext>
              </a:extLst>
            </xdr:cNvPr>
            <xdr:cNvSpPr txBox="1"/>
          </xdr:nvSpPr>
          <xdr:spPr>
            <a:xfrm>
              <a:off x="1295399" y="5148943"/>
              <a:ext cx="10996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𝜂</a:t>
              </a:r>
              <a:endParaRPr lang="de-C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zcs.ch" TargetMode="External"/><Relationship Id="rId1" Type="http://schemas.openxmlformats.org/officeDocument/2006/relationships/hyperlink" Target="http://www.zcs.ch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F97E-3F21-4EDE-9212-D0663083C144}">
  <dimension ref="B2:P61"/>
  <sheetViews>
    <sheetView tabSelected="1" workbookViewId="0">
      <selection activeCell="I57" sqref="I57"/>
    </sheetView>
  </sheetViews>
  <sheetFormatPr baseColWidth="10" defaultRowHeight="9.25" customHeight="1" x14ac:dyDescent="0.4"/>
  <cols>
    <col min="1" max="1" width="1.69140625" style="5" customWidth="1"/>
    <col min="2" max="2" width="14.69140625" style="5" customWidth="1"/>
    <col min="3" max="4" width="2.69140625" style="5" customWidth="1"/>
    <col min="5" max="5" width="7.69140625" style="6" customWidth="1"/>
    <col min="6" max="6" width="12.69140625" style="6" customWidth="1"/>
    <col min="7" max="7" width="1.69140625" style="6" customWidth="1"/>
    <col min="8" max="8" width="14.69140625" style="5" customWidth="1"/>
    <col min="9" max="9" width="7.69140625" style="6" customWidth="1"/>
    <col min="10" max="10" width="12.69140625" style="6" customWidth="1"/>
    <col min="11" max="11" width="1.69140625" style="6" customWidth="1"/>
    <col min="12" max="12" width="11.07421875" style="5"/>
    <col min="13" max="13" width="12.69140625" style="5" customWidth="1"/>
    <col min="14" max="14" width="1.69140625" style="5" customWidth="1"/>
    <col min="15" max="15" width="11.07421875" style="5"/>
    <col min="16" max="16" width="12.69140625" style="5" customWidth="1"/>
    <col min="17" max="17" width="1.69140625" style="5" customWidth="1"/>
    <col min="18" max="16384" width="11.07421875" style="5"/>
  </cols>
  <sheetData>
    <row r="2" spans="2:16" ht="9.25" customHeight="1" x14ac:dyDescent="0.4">
      <c r="B2" s="17" t="s">
        <v>51</v>
      </c>
      <c r="C2" s="1"/>
      <c r="D2" s="1"/>
      <c r="E2" s="2" t="s">
        <v>4</v>
      </c>
      <c r="F2" s="2" t="s">
        <v>5</v>
      </c>
      <c r="G2" s="2"/>
      <c r="H2" s="1" t="s">
        <v>55</v>
      </c>
      <c r="I2" s="2" t="s">
        <v>4</v>
      </c>
      <c r="J2" s="2" t="s">
        <v>5</v>
      </c>
      <c r="K2" s="3"/>
      <c r="L2" s="16" t="s">
        <v>54</v>
      </c>
      <c r="M2" s="4"/>
      <c r="N2" s="4"/>
      <c r="O2" s="1" t="s">
        <v>54</v>
      </c>
      <c r="P2" s="26"/>
    </row>
    <row r="3" spans="2:16" ht="9.25" customHeight="1" x14ac:dyDescent="0.4">
      <c r="B3" s="8"/>
      <c r="F3" s="18"/>
      <c r="J3" s="18"/>
      <c r="P3" s="7"/>
    </row>
    <row r="4" spans="2:16" ht="9.25" customHeight="1" x14ac:dyDescent="0.4">
      <c r="B4" s="8" t="s">
        <v>11</v>
      </c>
      <c r="E4" s="6" t="s">
        <v>16</v>
      </c>
      <c r="F4" s="19">
        <v>1</v>
      </c>
      <c r="H4" s="8" t="s">
        <v>11</v>
      </c>
      <c r="I4" s="6" t="s">
        <v>17</v>
      </c>
      <c r="J4" s="23">
        <f>3.2808399*F4</f>
        <v>3.2808399000000001</v>
      </c>
      <c r="P4" s="7"/>
    </row>
    <row r="5" spans="2:16" ht="9.25" customHeight="1" x14ac:dyDescent="0.4">
      <c r="B5" s="8" t="s">
        <v>11</v>
      </c>
      <c r="E5" s="6" t="s">
        <v>16</v>
      </c>
      <c r="F5" s="23">
        <f>J5/3.2808399</f>
        <v>0.304799999536704</v>
      </c>
      <c r="H5" s="8" t="s">
        <v>11</v>
      </c>
      <c r="I5" s="6" t="s">
        <v>17</v>
      </c>
      <c r="J5" s="19">
        <v>1</v>
      </c>
      <c r="P5" s="7"/>
    </row>
    <row r="6" spans="2:16" ht="9.25" customHeight="1" x14ac:dyDescent="0.4">
      <c r="B6" s="8"/>
      <c r="C6" s="7"/>
      <c r="D6" s="8"/>
      <c r="F6" s="18"/>
      <c r="H6" s="8"/>
      <c r="J6" s="18"/>
      <c r="P6" s="7"/>
    </row>
    <row r="7" spans="2:16" ht="9.25" customHeight="1" x14ac:dyDescent="0.4">
      <c r="B7" s="8" t="s">
        <v>19</v>
      </c>
      <c r="C7" s="7"/>
      <c r="D7" s="8"/>
      <c r="E7" s="6" t="s">
        <v>20</v>
      </c>
      <c r="F7" s="19">
        <v>1</v>
      </c>
      <c r="H7" s="8" t="s">
        <v>19</v>
      </c>
      <c r="I7" s="6" t="s">
        <v>28</v>
      </c>
      <c r="J7" s="23">
        <f>10.76391*F7</f>
        <v>10.763909999999999</v>
      </c>
      <c r="P7" s="7"/>
    </row>
    <row r="8" spans="2:16" ht="9.25" customHeight="1" x14ac:dyDescent="0.4">
      <c r="B8" s="8" t="s">
        <v>19</v>
      </c>
      <c r="C8" s="7"/>
      <c r="D8" s="8"/>
      <c r="E8" s="6" t="s">
        <v>20</v>
      </c>
      <c r="F8" s="23">
        <f>J8/10.76391</f>
        <v>9.2903043596611279E-2</v>
      </c>
      <c r="H8" s="8" t="s">
        <v>19</v>
      </c>
      <c r="I8" s="6" t="s">
        <v>28</v>
      </c>
      <c r="J8" s="19">
        <v>1</v>
      </c>
      <c r="P8" s="7"/>
    </row>
    <row r="9" spans="2:16" ht="9.25" customHeight="1" x14ac:dyDescent="0.4">
      <c r="B9" s="8"/>
      <c r="C9" s="7"/>
      <c r="D9" s="8"/>
      <c r="F9" s="18"/>
      <c r="H9" s="8"/>
      <c r="J9" s="18"/>
      <c r="P9" s="7"/>
    </row>
    <row r="10" spans="2:16" ht="9.25" customHeight="1" x14ac:dyDescent="0.4">
      <c r="B10" s="8" t="s">
        <v>8</v>
      </c>
      <c r="C10" s="7"/>
      <c r="D10" s="8"/>
      <c r="E10" s="6" t="s">
        <v>21</v>
      </c>
      <c r="F10" s="19">
        <v>1</v>
      </c>
      <c r="H10" s="8" t="s">
        <v>8</v>
      </c>
      <c r="I10" s="6" t="s">
        <v>29</v>
      </c>
      <c r="J10" s="23">
        <f>35.314667*F10</f>
        <v>35.314667</v>
      </c>
      <c r="P10" s="7"/>
    </row>
    <row r="11" spans="2:16" ht="9.25" customHeight="1" x14ac:dyDescent="0.4">
      <c r="B11" s="8" t="s">
        <v>8</v>
      </c>
      <c r="C11" s="7"/>
      <c r="D11" s="8"/>
      <c r="E11" s="6" t="s">
        <v>21</v>
      </c>
      <c r="F11" s="23">
        <f>J11/35.314667</f>
        <v>2.8316846368677356E-2</v>
      </c>
      <c r="H11" s="8" t="s">
        <v>8</v>
      </c>
      <c r="I11" s="6" t="s">
        <v>29</v>
      </c>
      <c r="J11" s="19">
        <v>1</v>
      </c>
      <c r="P11" s="7"/>
    </row>
    <row r="12" spans="2:16" ht="9.25" customHeight="1" x14ac:dyDescent="0.4">
      <c r="B12" s="8"/>
      <c r="C12" s="7"/>
      <c r="D12" s="8"/>
      <c r="F12" s="18"/>
      <c r="H12" s="8"/>
      <c r="J12" s="18"/>
      <c r="P12" s="7"/>
    </row>
    <row r="13" spans="2:16" ht="9.25" customHeight="1" x14ac:dyDescent="0.4">
      <c r="B13" s="8" t="s">
        <v>9</v>
      </c>
      <c r="C13" s="7"/>
      <c r="D13" s="8"/>
      <c r="E13" s="6" t="s">
        <v>10</v>
      </c>
      <c r="F13" s="19">
        <v>1</v>
      </c>
      <c r="H13" s="8" t="s">
        <v>9</v>
      </c>
      <c r="I13" s="6" t="s">
        <v>27</v>
      </c>
      <c r="J13" s="23">
        <f>2.2046226*F13</f>
        <v>2.2046226</v>
      </c>
      <c r="P13" s="7"/>
    </row>
    <row r="14" spans="2:16" ht="9.25" customHeight="1" x14ac:dyDescent="0.4">
      <c r="B14" s="8" t="s">
        <v>9</v>
      </c>
      <c r="C14" s="7"/>
      <c r="D14" s="8"/>
      <c r="E14" s="6" t="s">
        <v>10</v>
      </c>
      <c r="F14" s="23">
        <f>J14/2.2046226</f>
        <v>0.4535923744952991</v>
      </c>
      <c r="H14" s="8" t="s">
        <v>9</v>
      </c>
      <c r="I14" s="6" t="s">
        <v>27</v>
      </c>
      <c r="J14" s="19">
        <v>1</v>
      </c>
      <c r="P14" s="7"/>
    </row>
    <row r="15" spans="2:16" ht="9.25" customHeight="1" x14ac:dyDescent="0.4">
      <c r="B15" s="8"/>
      <c r="C15" s="7"/>
      <c r="D15" s="8"/>
      <c r="F15" s="18"/>
      <c r="H15" s="8"/>
      <c r="J15" s="18"/>
      <c r="P15" s="7"/>
    </row>
    <row r="16" spans="2:16" ht="9.25" customHeight="1" x14ac:dyDescent="0.4">
      <c r="B16" s="8" t="s">
        <v>6</v>
      </c>
      <c r="C16" s="7"/>
      <c r="D16" s="8"/>
      <c r="E16" s="6" t="s">
        <v>7</v>
      </c>
      <c r="F16" s="19">
        <v>1</v>
      </c>
      <c r="H16" s="8" t="s">
        <v>6</v>
      </c>
      <c r="I16" s="6" t="s">
        <v>18</v>
      </c>
      <c r="J16" s="23">
        <f>14.503774*F16</f>
        <v>14.503774</v>
      </c>
      <c r="P16" s="7"/>
    </row>
    <row r="17" spans="2:16" ht="9.25" customHeight="1" x14ac:dyDescent="0.4">
      <c r="B17" s="8" t="s">
        <v>6</v>
      </c>
      <c r="C17" s="7"/>
      <c r="D17" s="8"/>
      <c r="E17" s="6" t="s">
        <v>7</v>
      </c>
      <c r="F17" s="23">
        <f>J17/14.503774</f>
        <v>6.8947571852677789E-2</v>
      </c>
      <c r="H17" s="8" t="s">
        <v>6</v>
      </c>
      <c r="I17" s="6" t="s">
        <v>18</v>
      </c>
      <c r="J17" s="19">
        <v>1</v>
      </c>
      <c r="P17" s="7"/>
    </row>
    <row r="18" spans="2:16" ht="9.25" customHeight="1" x14ac:dyDescent="0.4">
      <c r="B18" s="8"/>
      <c r="C18" s="7"/>
      <c r="D18" s="8"/>
      <c r="F18" s="18"/>
      <c r="H18" s="8"/>
      <c r="J18" s="18"/>
      <c r="K18" s="20"/>
      <c r="L18" s="21"/>
      <c r="M18" s="21"/>
      <c r="N18" s="21"/>
      <c r="P18" s="7"/>
    </row>
    <row r="19" spans="2:16" ht="9.25" customHeight="1" x14ac:dyDescent="0.4">
      <c r="B19" s="8" t="s">
        <v>2</v>
      </c>
      <c r="C19" s="7"/>
      <c r="D19" s="8"/>
      <c r="E19" s="6" t="s">
        <v>0</v>
      </c>
      <c r="F19" s="19">
        <v>1</v>
      </c>
      <c r="H19" s="8" t="s">
        <v>2</v>
      </c>
      <c r="I19" s="6" t="s">
        <v>1</v>
      </c>
      <c r="J19" s="23">
        <f>32+1.8*F19</f>
        <v>33.799999999999997</v>
      </c>
      <c r="K19" s="9"/>
      <c r="P19" s="7"/>
    </row>
    <row r="20" spans="2:16" ht="9.25" customHeight="1" x14ac:dyDescent="0.4">
      <c r="B20" s="8" t="s">
        <v>2</v>
      </c>
      <c r="C20" s="7"/>
      <c r="D20" s="8"/>
      <c r="E20" s="6" t="s">
        <v>0</v>
      </c>
      <c r="F20" s="23">
        <f>(J20-32)/1.8</f>
        <v>-17.222222222222221</v>
      </c>
      <c r="H20" s="8" t="s">
        <v>2</v>
      </c>
      <c r="I20" s="6" t="s">
        <v>1</v>
      </c>
      <c r="J20" s="19">
        <v>1</v>
      </c>
      <c r="K20" s="9"/>
      <c r="P20" s="7"/>
    </row>
    <row r="21" spans="2:16" ht="9.25" customHeight="1" x14ac:dyDescent="0.4">
      <c r="B21" s="8"/>
      <c r="C21" s="7"/>
      <c r="D21" s="8"/>
      <c r="F21" s="18"/>
      <c r="H21" s="8"/>
      <c r="J21" s="18"/>
      <c r="K21" s="9"/>
      <c r="P21" s="7"/>
    </row>
    <row r="22" spans="2:16" ht="9.25" customHeight="1" x14ac:dyDescent="0.4">
      <c r="B22" s="8" t="s">
        <v>47</v>
      </c>
      <c r="C22" s="7"/>
      <c r="D22" s="8"/>
      <c r="E22" s="6" t="s">
        <v>3</v>
      </c>
      <c r="F22" s="19">
        <v>1</v>
      </c>
      <c r="H22" s="8" t="s">
        <v>47</v>
      </c>
      <c r="I22" s="6" t="s">
        <v>1</v>
      </c>
      <c r="J22" s="23">
        <f>1.8*F22</f>
        <v>1.8</v>
      </c>
      <c r="K22" s="9"/>
      <c r="P22" s="7"/>
    </row>
    <row r="23" spans="2:16" ht="9.25" customHeight="1" x14ac:dyDescent="0.4">
      <c r="B23" s="8" t="s">
        <v>47</v>
      </c>
      <c r="C23" s="7"/>
      <c r="D23" s="8"/>
      <c r="E23" s="6" t="s">
        <v>3</v>
      </c>
      <c r="F23" s="23">
        <f>J23/1.8</f>
        <v>0.55555555555555558</v>
      </c>
      <c r="H23" s="8" t="s">
        <v>47</v>
      </c>
      <c r="I23" s="6" t="s">
        <v>1</v>
      </c>
      <c r="J23" s="19">
        <v>1</v>
      </c>
      <c r="K23" s="9"/>
      <c r="P23" s="7"/>
    </row>
    <row r="24" spans="2:16" ht="9.25" customHeight="1" x14ac:dyDescent="0.4">
      <c r="B24" s="8"/>
      <c r="C24" s="7"/>
      <c r="D24" s="8"/>
      <c r="F24" s="18"/>
      <c r="H24" s="8"/>
      <c r="J24" s="18"/>
      <c r="K24" s="9"/>
      <c r="P24" s="7"/>
    </row>
    <row r="25" spans="2:16" ht="9.25" customHeight="1" x14ac:dyDescent="0.4">
      <c r="B25" s="8" t="s">
        <v>14</v>
      </c>
      <c r="E25" s="6" t="s">
        <v>37</v>
      </c>
      <c r="F25" s="19">
        <v>1</v>
      </c>
      <c r="H25" s="8" t="s">
        <v>14</v>
      </c>
      <c r="I25" s="6" t="s">
        <v>33</v>
      </c>
      <c r="J25" s="23">
        <f>3.2808399*F25</f>
        <v>3.2808399000000001</v>
      </c>
      <c r="K25" s="9"/>
      <c r="P25" s="7"/>
    </row>
    <row r="26" spans="2:16" ht="9.25" customHeight="1" x14ac:dyDescent="0.4">
      <c r="B26" s="8" t="s">
        <v>14</v>
      </c>
      <c r="E26" s="6" t="s">
        <v>37</v>
      </c>
      <c r="F26" s="23">
        <f>J26/3.2808399</f>
        <v>0.304799999536704</v>
      </c>
      <c r="H26" s="8" t="s">
        <v>14</v>
      </c>
      <c r="I26" s="6" t="s">
        <v>33</v>
      </c>
      <c r="J26" s="19">
        <v>1</v>
      </c>
      <c r="K26" s="9"/>
      <c r="P26" s="7"/>
    </row>
    <row r="27" spans="2:16" ht="9.25" customHeight="1" x14ac:dyDescent="0.4">
      <c r="B27" s="8"/>
      <c r="C27" s="7"/>
      <c r="D27" s="8"/>
      <c r="F27" s="18"/>
      <c r="H27" s="8"/>
      <c r="J27" s="18"/>
      <c r="K27" s="9"/>
      <c r="P27" s="7"/>
    </row>
    <row r="28" spans="2:16" ht="9.25" customHeight="1" x14ac:dyDescent="0.4">
      <c r="B28" s="8" t="s">
        <v>12</v>
      </c>
      <c r="C28" s="7"/>
      <c r="D28" s="8"/>
      <c r="E28" s="6" t="s">
        <v>38</v>
      </c>
      <c r="F28" s="19">
        <v>1</v>
      </c>
      <c r="H28" s="8" t="s">
        <v>12</v>
      </c>
      <c r="I28" s="6" t="s">
        <v>13</v>
      </c>
      <c r="J28" s="23">
        <f>1055.0559*F28</f>
        <v>1055.0559000000001</v>
      </c>
      <c r="K28" s="9"/>
      <c r="P28" s="7"/>
    </row>
    <row r="29" spans="2:16" ht="9.25" customHeight="1" x14ac:dyDescent="0.4">
      <c r="B29" s="8" t="s">
        <v>12</v>
      </c>
      <c r="C29" s="7"/>
      <c r="D29" s="8"/>
      <c r="E29" s="6" t="s">
        <v>38</v>
      </c>
      <c r="F29" s="23">
        <f>J29/1055.0559</f>
        <v>9.4781707774915054E-4</v>
      </c>
      <c r="H29" s="8" t="s">
        <v>12</v>
      </c>
      <c r="I29" s="6" t="s">
        <v>13</v>
      </c>
      <c r="J29" s="19">
        <v>1</v>
      </c>
      <c r="K29" s="9"/>
      <c r="P29" s="7"/>
    </row>
    <row r="30" spans="2:16" ht="9.25" customHeight="1" x14ac:dyDescent="0.4">
      <c r="B30" s="8"/>
      <c r="C30" s="7"/>
      <c r="D30" s="8"/>
      <c r="F30" s="18"/>
      <c r="H30" s="8"/>
      <c r="J30" s="18"/>
      <c r="K30" s="9"/>
      <c r="P30" s="7"/>
    </row>
    <row r="31" spans="2:16" ht="9.25" customHeight="1" x14ac:dyDescent="0.4">
      <c r="B31" s="8" t="s">
        <v>22</v>
      </c>
      <c r="C31" s="7"/>
      <c r="D31" s="8"/>
      <c r="E31" s="6" t="s">
        <v>23</v>
      </c>
      <c r="F31" s="19">
        <v>1</v>
      </c>
      <c r="H31" s="8" t="s">
        <v>22</v>
      </c>
      <c r="I31" s="6" t="s">
        <v>34</v>
      </c>
      <c r="J31" s="23">
        <f>3.4121416*F31</f>
        <v>3.4121416</v>
      </c>
      <c r="K31" s="9"/>
      <c r="O31" s="10"/>
      <c r="P31" s="7"/>
    </row>
    <row r="32" spans="2:16" ht="9.25" customHeight="1" x14ac:dyDescent="0.4">
      <c r="B32" s="8" t="s">
        <v>22</v>
      </c>
      <c r="C32" s="7"/>
      <c r="D32" s="8"/>
      <c r="E32" s="6" t="s">
        <v>23</v>
      </c>
      <c r="F32" s="23">
        <f>J32/3.4121416</f>
        <v>0.29307107301760277</v>
      </c>
      <c r="H32" s="8" t="s">
        <v>22</v>
      </c>
      <c r="I32" s="6" t="s">
        <v>34</v>
      </c>
      <c r="J32" s="19">
        <v>1</v>
      </c>
      <c r="K32" s="9"/>
      <c r="P32" s="7"/>
    </row>
    <row r="33" spans="2:16" ht="9.25" customHeight="1" x14ac:dyDescent="0.4">
      <c r="B33" s="8"/>
      <c r="C33" s="7"/>
      <c r="D33" s="8"/>
      <c r="F33" s="18"/>
      <c r="H33" s="8"/>
      <c r="J33" s="18"/>
      <c r="K33" s="9"/>
      <c r="P33" s="7"/>
    </row>
    <row r="34" spans="2:16" ht="9.25" customHeight="1" x14ac:dyDescent="0.4">
      <c r="B34" s="8" t="s">
        <v>26</v>
      </c>
      <c r="C34" s="7"/>
      <c r="D34" s="8"/>
      <c r="E34" s="6" t="s">
        <v>39</v>
      </c>
      <c r="F34" s="19">
        <v>1</v>
      </c>
      <c r="H34" s="8" t="s">
        <v>26</v>
      </c>
      <c r="I34" s="6" t="s">
        <v>35</v>
      </c>
      <c r="J34" s="23">
        <f>F34/2325.9979</f>
        <v>4.2992300208009648E-4</v>
      </c>
      <c r="K34" s="9"/>
      <c r="P34" s="7"/>
    </row>
    <row r="35" spans="2:16" ht="9.25" customHeight="1" x14ac:dyDescent="0.4">
      <c r="B35" s="8" t="s">
        <v>26</v>
      </c>
      <c r="C35" s="7"/>
      <c r="D35" s="8"/>
      <c r="E35" s="6" t="s">
        <v>39</v>
      </c>
      <c r="F35" s="23">
        <f>2325.9979*J35</f>
        <v>2325.9978999999998</v>
      </c>
      <c r="H35" s="8" t="s">
        <v>26</v>
      </c>
      <c r="I35" s="6" t="s">
        <v>35</v>
      </c>
      <c r="J35" s="19">
        <v>1</v>
      </c>
      <c r="K35" s="9"/>
      <c r="P35" s="7"/>
    </row>
    <row r="36" spans="2:16" ht="9.25" customHeight="1" x14ac:dyDescent="0.4">
      <c r="B36" s="8"/>
      <c r="C36" s="7"/>
      <c r="D36" s="8"/>
      <c r="F36" s="18"/>
      <c r="H36" s="8"/>
      <c r="J36" s="18"/>
      <c r="K36" s="9"/>
      <c r="P36" s="7"/>
    </row>
    <row r="37" spans="2:16" ht="9.25" customHeight="1" x14ac:dyDescent="0.4">
      <c r="B37" s="8" t="s">
        <v>24</v>
      </c>
      <c r="E37" s="6" t="s">
        <v>40</v>
      </c>
      <c r="F37" s="19">
        <v>1</v>
      </c>
      <c r="H37" s="8" t="s">
        <v>24</v>
      </c>
      <c r="I37" s="6" t="s">
        <v>36</v>
      </c>
      <c r="J37" s="23">
        <f>F37/16.018463</f>
        <v>6.2427962033560894E-2</v>
      </c>
      <c r="K37" s="9"/>
      <c r="P37" s="7"/>
    </row>
    <row r="38" spans="2:16" ht="9.25" customHeight="1" x14ac:dyDescent="0.4">
      <c r="B38" s="8" t="s">
        <v>24</v>
      </c>
      <c r="E38" s="6" t="s">
        <v>40</v>
      </c>
      <c r="F38" s="23">
        <f>16.018463*J38</f>
        <v>16.018463000000001</v>
      </c>
      <c r="H38" s="8" t="s">
        <v>24</v>
      </c>
      <c r="I38" s="6" t="s">
        <v>36</v>
      </c>
      <c r="J38" s="19">
        <v>1</v>
      </c>
      <c r="K38" s="9"/>
      <c r="P38" s="7"/>
    </row>
    <row r="39" spans="2:16" ht="9.25" customHeight="1" x14ac:dyDescent="0.4">
      <c r="B39" s="8"/>
      <c r="C39" s="7"/>
      <c r="D39" s="8"/>
      <c r="F39" s="18"/>
      <c r="H39" s="8"/>
      <c r="J39" s="18"/>
      <c r="K39" s="9"/>
      <c r="P39" s="7"/>
    </row>
    <row r="40" spans="2:16" ht="9.25" customHeight="1" x14ac:dyDescent="0.4">
      <c r="B40" s="8" t="s">
        <v>25</v>
      </c>
      <c r="E40" s="6" t="s">
        <v>41</v>
      </c>
      <c r="F40" s="19">
        <v>1</v>
      </c>
      <c r="H40" s="8" t="s">
        <v>25</v>
      </c>
      <c r="I40" s="6" t="s">
        <v>30</v>
      </c>
      <c r="J40" s="23">
        <f>F40/4186.8</f>
        <v>2.3884589662749592E-4</v>
      </c>
      <c r="K40" s="9"/>
      <c r="P40" s="7"/>
    </row>
    <row r="41" spans="2:16" ht="9.25" customHeight="1" x14ac:dyDescent="0.4">
      <c r="B41" s="8" t="s">
        <v>25</v>
      </c>
      <c r="E41" s="6" t="s">
        <v>41</v>
      </c>
      <c r="F41" s="23">
        <f>4186.8*J41</f>
        <v>4186.8</v>
      </c>
      <c r="H41" s="8" t="s">
        <v>25</v>
      </c>
      <c r="I41" s="6" t="s">
        <v>30</v>
      </c>
      <c r="J41" s="19">
        <v>1</v>
      </c>
      <c r="K41" s="9"/>
      <c r="P41" s="7"/>
    </row>
    <row r="42" spans="2:16" ht="9.25" customHeight="1" x14ac:dyDescent="0.4">
      <c r="B42" s="8"/>
      <c r="C42" s="7"/>
      <c r="D42" s="8"/>
      <c r="F42" s="18"/>
      <c r="H42" s="8"/>
      <c r="J42" s="18"/>
      <c r="K42" s="9"/>
      <c r="P42" s="7"/>
    </row>
    <row r="43" spans="2:16" ht="9.25" customHeight="1" x14ac:dyDescent="0.4">
      <c r="B43" s="8" t="s">
        <v>15</v>
      </c>
      <c r="E43" s="6" t="s">
        <v>42</v>
      </c>
      <c r="F43" s="19">
        <v>1</v>
      </c>
      <c r="H43" s="8" t="s">
        <v>15</v>
      </c>
      <c r="I43" s="6" t="s">
        <v>31</v>
      </c>
      <c r="J43" s="23">
        <f>F43/6226.4779</f>
        <v>1.6060444059393515E-4</v>
      </c>
      <c r="K43" s="9"/>
      <c r="P43" s="7"/>
    </row>
    <row r="44" spans="2:16" ht="9.25" customHeight="1" x14ac:dyDescent="0.4">
      <c r="B44" s="8" t="s">
        <v>15</v>
      </c>
      <c r="E44" s="6" t="s">
        <v>42</v>
      </c>
      <c r="F44" s="24">
        <f>6226.4779*J44</f>
        <v>6226.4778999999999</v>
      </c>
      <c r="H44" s="8" t="s">
        <v>15</v>
      </c>
      <c r="I44" s="6" t="s">
        <v>31</v>
      </c>
      <c r="J44" s="19">
        <v>1</v>
      </c>
      <c r="K44" s="9"/>
      <c r="P44" s="7"/>
    </row>
    <row r="45" spans="2:16" ht="9.25" customHeight="1" x14ac:dyDescent="0.4">
      <c r="B45" s="8"/>
      <c r="C45" s="7"/>
      <c r="D45" s="8"/>
      <c r="E45" s="5"/>
      <c r="F45" s="5"/>
      <c r="G45" s="5"/>
      <c r="H45" s="8"/>
      <c r="I45" s="5"/>
      <c r="J45" s="5"/>
      <c r="K45" s="9"/>
      <c r="P45" s="7"/>
    </row>
    <row r="46" spans="2:16" ht="9.25" customHeight="1" x14ac:dyDescent="0.4">
      <c r="B46" s="8" t="s">
        <v>50</v>
      </c>
      <c r="E46" s="6" t="s">
        <v>43</v>
      </c>
      <c r="F46" s="19">
        <v>1</v>
      </c>
      <c r="G46" s="5"/>
      <c r="H46" s="8" t="s">
        <v>50</v>
      </c>
      <c r="I46" s="6" t="s">
        <v>32</v>
      </c>
      <c r="J46" s="23">
        <f>F46/1.4881639</f>
        <v>0.67196899481300409</v>
      </c>
      <c r="K46" s="9"/>
      <c r="P46" s="7"/>
    </row>
    <row r="47" spans="2:16" ht="9.25" customHeight="1" x14ac:dyDescent="0.4">
      <c r="B47" s="8" t="s">
        <v>50</v>
      </c>
      <c r="E47" s="6" t="s">
        <v>43</v>
      </c>
      <c r="F47" s="23">
        <f>1.4881639*J47</f>
        <v>1.4881639</v>
      </c>
      <c r="G47" s="5"/>
      <c r="H47" s="8" t="s">
        <v>50</v>
      </c>
      <c r="I47" s="6" t="s">
        <v>32</v>
      </c>
      <c r="J47" s="19">
        <v>1</v>
      </c>
      <c r="K47" s="9"/>
      <c r="P47" s="7"/>
    </row>
    <row r="48" spans="2:16" ht="9.25" customHeight="1" x14ac:dyDescent="0.4">
      <c r="B48" s="8"/>
      <c r="C48" s="7"/>
      <c r="D48" s="8"/>
      <c r="E48" s="5"/>
      <c r="F48" s="5"/>
      <c r="G48" s="5"/>
      <c r="H48" s="8"/>
      <c r="I48" s="5"/>
      <c r="J48" s="5"/>
      <c r="P48" s="7"/>
    </row>
    <row r="49" spans="2:16" ht="9.25" customHeight="1" x14ac:dyDescent="0.4">
      <c r="B49" s="8" t="s">
        <v>44</v>
      </c>
      <c r="C49" s="7"/>
      <c r="D49" s="8"/>
      <c r="E49" s="22" t="s">
        <v>46</v>
      </c>
      <c r="F49" s="25">
        <f>F25*F4*F37/F46</f>
        <v>1</v>
      </c>
      <c r="H49" s="8" t="s">
        <v>44</v>
      </c>
      <c r="I49" s="22" t="s">
        <v>46</v>
      </c>
      <c r="J49" s="25">
        <f>J25*J4*J37/J46</f>
        <v>0.99999999710818033</v>
      </c>
      <c r="P49" s="7"/>
    </row>
    <row r="50" spans="2:16" ht="9.25" customHeight="1" x14ac:dyDescent="0.4">
      <c r="B50" s="8" t="s">
        <v>45</v>
      </c>
      <c r="C50" s="11"/>
      <c r="D50" s="12"/>
      <c r="E50" s="22" t="s">
        <v>46</v>
      </c>
      <c r="F50" s="25">
        <f>F46*F40/F43</f>
        <v>1</v>
      </c>
      <c r="H50" s="8" t="s">
        <v>45</v>
      </c>
      <c r="I50" s="22" t="s">
        <v>46</v>
      </c>
      <c r="J50" s="25">
        <f>J46*J40/J43</f>
        <v>0.99933125434422088</v>
      </c>
      <c r="P50" s="7"/>
    </row>
    <row r="51" spans="2:16" ht="9.25" customHeight="1" x14ac:dyDescent="0.4">
      <c r="B51" s="12"/>
      <c r="C51" s="13"/>
      <c r="D51" s="13"/>
      <c r="E51" s="14"/>
      <c r="F51" s="15"/>
      <c r="G51" s="14"/>
      <c r="H51" s="13"/>
      <c r="I51" s="14"/>
      <c r="J51" s="15"/>
      <c r="K51" s="14"/>
      <c r="L51" s="13"/>
      <c r="M51" s="13"/>
      <c r="N51" s="13"/>
      <c r="O51" s="13"/>
      <c r="P51" s="11"/>
    </row>
    <row r="52" spans="2:16" ht="9.25" customHeight="1" x14ac:dyDescent="0.4">
      <c r="F52" s="9"/>
      <c r="J52" s="9"/>
    </row>
    <row r="53" spans="2:16" ht="9.25" customHeight="1" x14ac:dyDescent="0.4">
      <c r="B53" s="30" t="s">
        <v>52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2"/>
    </row>
    <row r="54" spans="2:16" ht="9.25" customHeight="1" x14ac:dyDescent="0.4">
      <c r="B54" s="30" t="s">
        <v>53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</row>
    <row r="55" spans="2:16" ht="9.25" customHeight="1" x14ac:dyDescent="0.4">
      <c r="B55" s="30" t="s">
        <v>49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2"/>
    </row>
    <row r="56" spans="2:16" ht="9.25" customHeight="1" x14ac:dyDescent="0.4">
      <c r="B56" s="8"/>
      <c r="F56" s="10"/>
      <c r="J56" s="9"/>
      <c r="O56" s="29" t="s">
        <v>48</v>
      </c>
      <c r="P56" s="7"/>
    </row>
    <row r="57" spans="2:16" ht="9.25" customHeight="1" x14ac:dyDescent="0.4">
      <c r="B57" s="8"/>
      <c r="F57" s="10"/>
      <c r="J57" s="9"/>
      <c r="O57" s="29" t="s">
        <v>56</v>
      </c>
      <c r="P57" s="7"/>
    </row>
    <row r="58" spans="2:16" ht="9.25" customHeight="1" x14ac:dyDescent="0.4">
      <c r="B58" s="8"/>
      <c r="F58" s="10"/>
      <c r="J58" s="9"/>
      <c r="O58" s="28" t="s">
        <v>57</v>
      </c>
      <c r="P58" s="7"/>
    </row>
    <row r="59" spans="2:16" ht="9.25" customHeight="1" x14ac:dyDescent="0.4">
      <c r="B59" s="12"/>
      <c r="C59" s="13"/>
      <c r="D59" s="13"/>
      <c r="E59" s="14"/>
      <c r="F59" s="27"/>
      <c r="G59" s="14"/>
      <c r="H59" s="13"/>
      <c r="I59" s="14"/>
      <c r="J59" s="15"/>
      <c r="K59" s="14"/>
      <c r="L59" s="13"/>
      <c r="M59" s="13"/>
      <c r="N59" s="13"/>
      <c r="O59" s="13"/>
      <c r="P59" s="11"/>
    </row>
    <row r="60" spans="2:16" ht="9.25" customHeight="1" x14ac:dyDescent="0.4">
      <c r="F60" s="9"/>
      <c r="J60" s="9"/>
    </row>
    <row r="61" spans="2:16" ht="9.25" customHeight="1" x14ac:dyDescent="0.4">
      <c r="F61" s="9"/>
      <c r="J61" s="9"/>
    </row>
  </sheetData>
  <sheetProtection algorithmName="SHA-512" hashValue="7jXU3EeWyjd21zcGfQ1jT5P8CL9CWPkqgcvOn9ZXVht2ICjLZZwD3KVXhz+KS+Q/ScX9qd4bk6zJJAJy+0zDoQ==" saltValue="NgqQrj49AtDMlh8ix7vd3A==" spinCount="100000" sheet="1" objects="1" scenarios="1"/>
  <mergeCells count="3">
    <mergeCell ref="B53:P53"/>
    <mergeCell ref="B54:P54"/>
    <mergeCell ref="B55:P55"/>
  </mergeCells>
  <hyperlinks>
    <hyperlink ref="O56" r:id="rId1" xr:uid="{239164D5-4EFE-4E16-9588-CFD4B8E18C21}"/>
    <hyperlink ref="O57" r:id="rId2" xr:uid="{2DD54292-06FB-4EBA-8030-BA27B459BF2D}"/>
  </hyperlinks>
  <pageMargins left="0.39370078740157483" right="0.39370078740157483" top="0.31496062992125984" bottom="0.31496062992125984" header="0" footer="0"/>
  <pageSetup paperSize="9" orientation="landscape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Einheiten umrechnen</vt:lpstr>
      <vt:lpstr>'Einheiten umrechnen'!Druckbereich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Zeller</dc:creator>
  <cp:lastModifiedBy>Marin Zeller</cp:lastModifiedBy>
  <cp:lastPrinted>2025-09-22T03:43:09Z</cp:lastPrinted>
  <dcterms:created xsi:type="dcterms:W3CDTF">2025-02-24T06:02:43Z</dcterms:created>
  <dcterms:modified xsi:type="dcterms:W3CDTF">2025-09-22T03:53:41Z</dcterms:modified>
</cp:coreProperties>
</file>